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15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<sst xmlns="http://schemas.openxmlformats.org/spreadsheetml/2006/main" count="753" uniqueCount="149">
  <si>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</si>
  <si>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</si>
  <si>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</si>
  <si>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</si>
  <si>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</si>
  <si>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</si>
  <si>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</si>
  <si>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</si>
  <si>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</si>
  <si>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</si>
  <si>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</si>
  <si>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</si>
  <si>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</si>
  <si>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</si>
  <si>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</si>
  <si>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</si>
  <si>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</si>
  <si>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</si>
  <si>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</si>
  <si>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</si>
  <si>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</si>
  <si>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</si>
  <si>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</si>
  <si>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</si>
  <si>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</si>
  <si>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</si>
  <si>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</si>
  <si>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</si>
  <si>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</si>
  <si>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</si>
  <si>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</si>
  <si>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</si>
  <si>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</si>
  <si>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</si>
  <si>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</si>
  <si>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</si>
  <si>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</si>
  <si>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</si>
  <si>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</si>
  <si>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</si>
  <si>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</si>
  <si>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</si>
  <si>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</si>
  <si>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</si>
  <si>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</si>
  <si>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</si>
  <si>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</si>
  <si>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</si>
  <si>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</si>
  <si>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</si>
  <si>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</si>
  <si>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</si>
  <si>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</si>
  <si>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</si>
  <si>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</si>
  <si>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</si>
  <si>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</si>
  <si>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</si>
  <si>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</si>
  <si>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</si>
  <si>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</si>
  <si>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</si>
  <si>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</si>
  <si>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</si>
  <si>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</si>
  <si>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</si>
  <si>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</si>
  <si>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</si>
  <si>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</si>
  <si>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</si>
  <si>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</si>
  <si>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</si>
  <si>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</si>
  <si>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</si>
  <si>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</si>
  <si>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</si>
  <si>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</si>
  <si>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</si>
  <si>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</si>
  <si>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</si>
  <si>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</si>
  <si>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</si>
  <si>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</si>
  <si>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</si>
  <si>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</si>
  <si>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</si>
  <si>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</si>
  <si>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</si>
  <si>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</si>
  <si>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</si>
  <si>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</si>
  <si>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</si>
  <si>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</si>
  <si>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</si>
  <si>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</si>
  <si>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</si>
  <si>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</si>
  <si>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</si>
  <si>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</si>
  <si>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</si>
  <si>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</si>
  <si>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</si>
  <si>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</si>
  <si>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</si>
  <si>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</si>
  <si>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</si>
  <si>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</si>
  <si>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</si>
  <si>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</si>
  <si>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</si>
  <si>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</si>
  <si>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</si>
  <si>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</si>
  <si>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</si>
  <si>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</si>
  <si>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</si>
  <si>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</si>
  <si>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</si>
  <si>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</si>
  <si>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</si>
  <si>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</si>
  <si>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</si>
  <si>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</si>
  <si>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</si>
  <si>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</si>
  <si>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</si>
  <si>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</si>
  <si>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</si>
  <si>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</si>
  <si>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</si>
  <si>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</si>
  <si>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</si>
  <si>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</si>
  <si>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</si>
  <si>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</si>
  <si>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</si>
  <si>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</si>
  <si>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</si>
  <si>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</si>
  <si>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</si>
  <si>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</si>
  <si>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</si>
  <si>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</si>
  <si>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</si>
  <si>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</si>
  <si>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</si>
  <si>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- 15.06.23г.)</t>
  </si>
  <si>
    <t>Данные по выданным договорам гарантии в рамках  
первого направления ГП ДКБ 2025
 (отчет за период с 10.05.23г. - 15.06.23г.)</t>
  </si>
  <si>
    <t>Данные по субьектности  с 10.05.2023г. по 15.06.2023г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</si>
</sst>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13940</v>
      </c>
      <c r="K3" s="87">
        <f>'ИТОГО 20-21-22-23гг. '!P3</f>
        <v>84109779869.399994</v>
      </c>
      <c r="L3" s="199">
        <f>'ИТОГО 20-21-22-23гг. '!Q3</f>
        <v>71446231931.190002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6.0329985652797707E-2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15278</v>
      </c>
      <c r="K5" s="87">
        <f>'ИТОГО 20-21-22-23гг. '!P5</f>
        <v>93876793741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1.9505170833878781E-2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1370</v>
      </c>
      <c r="K7" s="87">
        <f>'ИТОГО 20-21-22-23гг. '!P7</f>
        <v>19082495319.459999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4.7445255474452552E-2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4511838783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133</v>
      </c>
      <c r="K11" s="87">
        <f>'ИТОГО 20-21-22-23гг. '!P11</f>
        <v>1577434900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6.7669172932330823E-2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435</v>
      </c>
      <c r="K14" s="87">
        <f>'ИТОГО 20-21-22-23гг. '!P14</f>
        <v>6030657800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4457606</v>
      </c>
      <c r="K15" s="207">
        <f>SUM(K3:K14)</f>
        <v>253474270523.85999</v>
      </c>
      <c r="L15" s="208">
        <f>SUM(L3:L14)</f>
        <v>191808390401.04004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3.4031720165487935E-4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7" sqref="K17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190</v>
      </c>
      <c r="M3" s="13">
        <v>2339752000</v>
      </c>
      <c r="N3" s="13">
        <v>1988789200</v>
      </c>
      <c r="O3" s="13">
        <f>N3*20%</f>
        <v>397757840</v>
      </c>
      <c r="P3" s="13">
        <f>F3-N3</f>
        <v>1761210800</v>
      </c>
      <c r="Q3" s="13">
        <f>P3*20%</f>
        <v>352242160</v>
      </c>
      <c r="R3" s="13">
        <f t="shared" ref="R3:R8" si="0">N3/M3</f>
        <v>0.85</v>
      </c>
      <c r="S3" s="18">
        <v>1</v>
      </c>
      <c r="T3" s="1" t="s">
        <v>44</v>
      </c>
      <c r="U3" s="18">
        <v>78</v>
      </c>
      <c r="V3" s="15">
        <v>924440793</v>
      </c>
      <c r="W3" s="15">
        <v>768313069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2590</v>
      </c>
      <c r="M4" s="13">
        <v>18085468000</v>
      </c>
      <c r="N4" s="13">
        <v>15372647800</v>
      </c>
      <c r="O4" s="13">
        <f>N4*20%</f>
        <v>3074529560</v>
      </c>
      <c r="P4" s="13">
        <f t="shared" ref="P4:P9" si="2">F4-N4</f>
        <v>7127352200</v>
      </c>
      <c r="Q4" s="13">
        <f t="shared" ref="Q4:Q10" si="3">P4*20%</f>
        <v>1425470440</v>
      </c>
      <c r="R4" s="13">
        <f t="shared" si="0"/>
        <v>0.85</v>
      </c>
      <c r="S4" s="18">
        <v>2</v>
      </c>
      <c r="T4" s="1" t="s">
        <v>19</v>
      </c>
      <c r="U4" s="18">
        <v>228</v>
      </c>
      <c r="V4" s="15">
        <v>1743515000</v>
      </c>
      <c r="W4" s="2">
        <v>1481987750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84</v>
      </c>
      <c r="M5" s="13">
        <v>1318353093</v>
      </c>
      <c r="N5" s="13">
        <v>1092619129</v>
      </c>
      <c r="O5" s="13">
        <f>N5*20%</f>
        <v>218523825.80000001</v>
      </c>
      <c r="P5" s="13">
        <f t="shared" si="2"/>
        <v>6407380871</v>
      </c>
      <c r="Q5" s="13">
        <f t="shared" si="3"/>
        <v>1281476174.2</v>
      </c>
      <c r="R5" s="13">
        <f>N5/M5</f>
        <v>0.82877579216177411</v>
      </c>
      <c r="S5" s="18">
        <v>3</v>
      </c>
      <c r="T5" s="1" t="s">
        <v>20</v>
      </c>
      <c r="U5" s="18">
        <v>61</v>
      </c>
      <c r="V5" s="15">
        <v>641454000</v>
      </c>
      <c r="W5" s="15">
        <v>545235900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178</v>
      </c>
      <c r="V6" s="2">
        <v>1629064000</v>
      </c>
      <c r="W6" s="2">
        <v>1384704400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44</v>
      </c>
      <c r="M7" s="13">
        <v>596435300</v>
      </c>
      <c r="N7" s="13">
        <v>506970005</v>
      </c>
      <c r="O7" s="13">
        <f>N7*20%</f>
        <v>101394001</v>
      </c>
      <c r="P7" s="13">
        <f t="shared" si="2"/>
        <v>993029995</v>
      </c>
      <c r="Q7" s="13">
        <f t="shared" si="3"/>
        <v>198605999</v>
      </c>
      <c r="R7" s="13">
        <f t="shared" si="0"/>
        <v>0.85</v>
      </c>
      <c r="S7" s="18">
        <v>5</v>
      </c>
      <c r="T7" s="1" t="s">
        <v>22</v>
      </c>
      <c r="U7" s="18">
        <v>120</v>
      </c>
      <c r="V7" s="2">
        <v>1014745800</v>
      </c>
      <c r="W7" s="2">
        <v>862533930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9</v>
      </c>
      <c r="M8" s="13">
        <v>145000000</v>
      </c>
      <c r="N8" s="13">
        <v>108597895</v>
      </c>
      <c r="O8" s="13">
        <f>N8*20%</f>
        <v>21719579</v>
      </c>
      <c r="P8" s="13">
        <f t="shared" si="2"/>
        <v>641402105</v>
      </c>
      <c r="Q8" s="13">
        <f t="shared" si="3"/>
        <v>128280421</v>
      </c>
      <c r="R8" s="13">
        <f t="shared" si="0"/>
        <v>0.74895100000000003</v>
      </c>
      <c r="S8" s="18">
        <v>6</v>
      </c>
      <c r="T8" s="1" t="s">
        <v>23</v>
      </c>
      <c r="U8" s="18">
        <v>321</v>
      </c>
      <c r="V8" s="2">
        <v>2124728000</v>
      </c>
      <c r="W8" s="2">
        <v>1806018800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430</v>
      </c>
      <c r="M9" s="13">
        <v>5945657800</v>
      </c>
      <c r="N9" s="13">
        <v>5053809130</v>
      </c>
      <c r="O9" s="13">
        <f>N9*20%</f>
        <v>1010761826</v>
      </c>
      <c r="P9" s="13">
        <f t="shared" si="2"/>
        <v>6196190870</v>
      </c>
      <c r="Q9" s="13">
        <f t="shared" si="3"/>
        <v>1239238174</v>
      </c>
      <c r="R9" s="13">
        <f t="shared" ref="R9:R10" si="4">N9/M9</f>
        <v>0.85</v>
      </c>
      <c r="S9" s="18">
        <v>7</v>
      </c>
      <c r="T9" s="1" t="s">
        <v>24</v>
      </c>
      <c r="U9" s="18">
        <v>158</v>
      </c>
      <c r="V9" s="2">
        <v>1332944000</v>
      </c>
      <c r="W9" s="2">
        <v>1133002400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3347</v>
      </c>
      <c r="M10" s="109">
        <f>SUM(M3:M9)</f>
        <v>28430666193</v>
      </c>
      <c r="N10" s="109">
        <f>SUM(N3:N9)</f>
        <v>24123433159</v>
      </c>
      <c r="O10" s="109">
        <f>SUM(O3:O9)</f>
        <v>4824686631.8000002</v>
      </c>
      <c r="P10" s="109">
        <f>F10-N10</f>
        <v>24251566841</v>
      </c>
      <c r="Q10" s="109">
        <f t="shared" si="3"/>
        <v>4850313368.1999998</v>
      </c>
      <c r="R10" s="13">
        <f t="shared" si="4"/>
        <v>0.84850045353279491</v>
      </c>
      <c r="S10" s="18">
        <v>8</v>
      </c>
      <c r="T10" s="1" t="s">
        <v>25</v>
      </c>
      <c r="U10" s="18">
        <v>150</v>
      </c>
      <c r="V10" s="2">
        <v>1422321000</v>
      </c>
      <c r="W10" s="2">
        <v>1208972850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87</v>
      </c>
      <c r="V11" s="2">
        <v>874002000</v>
      </c>
      <c r="W11" s="2">
        <v>742901700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196</v>
      </c>
      <c r="V12" s="2">
        <v>1138988000</v>
      </c>
      <c r="W12" s="2">
        <v>968139800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313</v>
      </c>
      <c r="V13" s="2">
        <v>2763931000</v>
      </c>
      <c r="W13" s="2">
        <v>2349341350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143</v>
      </c>
      <c r="V14" s="2">
        <v>1368420600</v>
      </c>
      <c r="W14" s="2">
        <v>1163157510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74</v>
      </c>
      <c r="V15" s="2">
        <v>675752000</v>
      </c>
      <c r="W15" s="2">
        <v>574389200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100</v>
      </c>
      <c r="V16" s="2">
        <v>828974000</v>
      </c>
      <c r="W16" s="2">
        <v>704627900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22</v>
      </c>
      <c r="V17" s="36">
        <v>233816000</v>
      </c>
      <c r="W17" s="36">
        <v>198743600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58</v>
      </c>
      <c r="V18" s="36">
        <v>474210000</v>
      </c>
      <c r="W18" s="36">
        <v>403078500</v>
      </c>
    </row>
    <row r="19" spans="1:27" x14ac:dyDescent="0.25">
      <c r="H19" s="29"/>
      <c r="K19" s="29" t="s">
        <v>83</v>
      </c>
      <c r="M19" s="31" t="s">
        <v>83</v>
      </c>
      <c r="N19" s="31" t="s">
        <v>83</v>
      </c>
      <c r="S19" s="12">
        <v>17</v>
      </c>
      <c r="T19" s="3" t="s">
        <v>114</v>
      </c>
      <c r="U19" s="12">
        <v>93</v>
      </c>
      <c r="V19" s="36">
        <v>883543000</v>
      </c>
      <c r="W19" s="36">
        <v>751011550</v>
      </c>
    </row>
    <row r="20" spans="1:27" x14ac:dyDescent="0.25">
      <c r="E20" s="179"/>
      <c r="F20" s="179"/>
      <c r="H20" s="146"/>
      <c r="M20" s="150"/>
      <c r="O20" s="31" t="s">
        <v>83</v>
      </c>
      <c r="S20" s="12">
        <v>18</v>
      </c>
      <c r="T20" s="3" t="s">
        <v>128</v>
      </c>
      <c r="U20" s="12">
        <v>414</v>
      </c>
      <c r="V20" s="36">
        <v>3765049000</v>
      </c>
      <c r="W20" s="36">
        <v>3186916650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296</v>
      </c>
      <c r="V21" s="2">
        <v>2788889000</v>
      </c>
      <c r="W21" s="2">
        <v>2370555650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/>
      <c r="R22" s="30" t="s">
        <v>83</v>
      </c>
      <c r="S22" s="12">
        <v>20</v>
      </c>
      <c r="T22" s="1" t="s">
        <v>32</v>
      </c>
      <c r="U22" s="18">
        <v>257</v>
      </c>
      <c r="V22" s="2">
        <v>1801879000</v>
      </c>
      <c r="W22" s="2">
        <v>1519800650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3347</v>
      </c>
      <c r="V23" s="113">
        <f>SUM(V3:V22)</f>
        <v>28430666193</v>
      </c>
      <c r="W23" s="113">
        <f>SUM(W3:W22)</f>
        <v>24123433159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3" zoomScale="90" zoomScaleNormal="80" zoomScaleSheetLayoutView="90" workbookViewId="0">
      <selection activeCell="G42" sqref="G42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190</v>
      </c>
      <c r="M3" s="239">
        <v>2339752000</v>
      </c>
      <c r="N3" s="239">
        <v>1988789200</v>
      </c>
      <c r="O3" s="187">
        <f>C3+F3+I3+L3</f>
        <v>13940</v>
      </c>
      <c r="P3" s="87">
        <f>D3+G3+J3+M3</f>
        <v>84109779869.399994</v>
      </c>
      <c r="Q3" s="88">
        <f>E3+H3+K3+N3</f>
        <v>71446231931.190002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2590</v>
      </c>
      <c r="M5" s="239">
        <v>18085468000</v>
      </c>
      <c r="N5" s="239">
        <v>15372647800</v>
      </c>
      <c r="O5" s="187">
        <f t="shared" si="0"/>
        <v>15278</v>
      </c>
      <c r="P5" s="87">
        <f t="shared" si="1"/>
        <v>93876793741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84</v>
      </c>
      <c r="M7" s="239">
        <v>1318353093</v>
      </c>
      <c r="N7" s="239">
        <v>1092619129</v>
      </c>
      <c r="O7" s="187">
        <f t="shared" si="0"/>
        <v>1370</v>
      </c>
      <c r="P7" s="87">
        <f t="shared" si="1"/>
        <v>19082495319.459999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44</v>
      </c>
      <c r="M9" s="239">
        <v>596435300</v>
      </c>
      <c r="N9" s="239">
        <v>506970005</v>
      </c>
      <c r="O9" s="187">
        <v>4420000</v>
      </c>
      <c r="P9" s="87">
        <f t="shared" si="1"/>
        <v>4511838783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8</v>
      </c>
      <c r="M11" s="239">
        <v>130000000</v>
      </c>
      <c r="N11" s="239">
        <v>98703500</v>
      </c>
      <c r="O11" s="187">
        <f t="shared" si="0"/>
        <v>133</v>
      </c>
      <c r="P11" s="87">
        <f t="shared" si="1"/>
        <v>1577434900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430</v>
      </c>
      <c r="M14" s="239">
        <v>5945657800</v>
      </c>
      <c r="N14" s="239">
        <v>5053809130</v>
      </c>
      <c r="O14" s="187">
        <f t="shared" si="0"/>
        <v>435</v>
      </c>
      <c r="P14" s="87">
        <f t="shared" si="1"/>
        <v>6030657800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3346</v>
      </c>
      <c r="M15" s="115">
        <f t="shared" si="5"/>
        <v>28415666193</v>
      </c>
      <c r="N15" s="115">
        <f>SUM(N3:N14)</f>
        <v>24113538764</v>
      </c>
      <c r="O15" s="188">
        <f>SUM(O3:O14)</f>
        <v>4457606</v>
      </c>
      <c r="P15" s="117">
        <f t="shared" ref="P15:Q15" si="6">SUM(P3:P14)</f>
        <v>253474270523.85999</v>
      </c>
      <c r="Q15" s="118">
        <f t="shared" si="6"/>
        <v>191808390401.04004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78</v>
      </c>
      <c r="M20" s="240">
        <v>924440793</v>
      </c>
      <c r="N20" s="240">
        <v>768313069</v>
      </c>
      <c r="O20" s="189">
        <f>C20+F20+I20+L20</f>
        <v>1047</v>
      </c>
      <c r="P20" s="90">
        <f>D20+G20+J20+M20</f>
        <v>9191519983</v>
      </c>
      <c r="Q20" s="91">
        <f>E20+H20+K20+N20</f>
        <v>7720093302.8500004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228</v>
      </c>
      <c r="M21" s="241">
        <v>1743515000</v>
      </c>
      <c r="N21" s="241">
        <v>1481987750</v>
      </c>
      <c r="O21" s="189">
        <f t="shared" ref="O21:O39" si="8">C21+F21+I21+L21</f>
        <v>3981</v>
      </c>
      <c r="P21" s="90">
        <f t="shared" ref="P21:P39" si="9">D21+G21+J21+M21</f>
        <v>25256162850</v>
      </c>
      <c r="Q21" s="91">
        <f t="shared" ref="Q21:Q39" si="10">E21+H21+K21+N21</f>
        <v>21155667180.199997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61</v>
      </c>
      <c r="M22" s="241">
        <v>641454000</v>
      </c>
      <c r="N22" s="241">
        <v>545235900</v>
      </c>
      <c r="O22" s="189">
        <f t="shared" si="8"/>
        <v>1622</v>
      </c>
      <c r="P22" s="90">
        <f t="shared" si="9"/>
        <v>10619824985</v>
      </c>
      <c r="Q22" s="91">
        <f t="shared" si="10"/>
        <v>9007490646.4599991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178</v>
      </c>
      <c r="M23" s="241">
        <v>1629064000</v>
      </c>
      <c r="N23" s="241">
        <v>1384704400</v>
      </c>
      <c r="O23" s="189">
        <f t="shared" si="8"/>
        <v>1934</v>
      </c>
      <c r="P23" s="90">
        <f t="shared" si="9"/>
        <v>14677745824</v>
      </c>
      <c r="Q23" s="91">
        <f t="shared" si="10"/>
        <v>12423177761.889999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120</v>
      </c>
      <c r="M24" s="241">
        <v>1014745800</v>
      </c>
      <c r="N24" s="241">
        <v>862533930</v>
      </c>
      <c r="O24" s="189">
        <f t="shared" si="8"/>
        <v>1877</v>
      </c>
      <c r="P24" s="90">
        <f t="shared" si="9"/>
        <v>11805254945</v>
      </c>
      <c r="Q24" s="91">
        <f t="shared" si="10"/>
        <v>9887469425.3400002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321</v>
      </c>
      <c r="M25" s="241">
        <v>2124728000</v>
      </c>
      <c r="N25" s="241">
        <v>1806018800</v>
      </c>
      <c r="O25" s="189">
        <f t="shared" si="8"/>
        <v>3211</v>
      </c>
      <c r="P25" s="90">
        <f t="shared" si="9"/>
        <v>18655065377</v>
      </c>
      <c r="Q25" s="91">
        <f t="shared" si="10"/>
        <v>15791700545.450001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158</v>
      </c>
      <c r="M26" s="241">
        <v>1332944000</v>
      </c>
      <c r="N26" s="241">
        <v>1133002400</v>
      </c>
      <c r="O26" s="189">
        <f t="shared" si="8"/>
        <v>1942</v>
      </c>
      <c r="P26" s="90">
        <f t="shared" si="9"/>
        <v>11788172785</v>
      </c>
      <c r="Q26" s="91">
        <f t="shared" si="10"/>
        <v>9952493149.7000008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150</v>
      </c>
      <c r="M27" s="241">
        <v>1422321000</v>
      </c>
      <c r="N27" s="241">
        <v>1208972850</v>
      </c>
      <c r="O27" s="189">
        <f t="shared" si="8"/>
        <v>2141</v>
      </c>
      <c r="P27" s="90">
        <f t="shared" si="9"/>
        <v>14516418590</v>
      </c>
      <c r="Q27" s="91">
        <f t="shared" si="10"/>
        <v>12252121938.459999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87</v>
      </c>
      <c r="M28" s="241">
        <v>874002000</v>
      </c>
      <c r="N28" s="241">
        <v>742901700</v>
      </c>
      <c r="O28" s="189">
        <f t="shared" si="8"/>
        <v>1482</v>
      </c>
      <c r="P28" s="90">
        <f t="shared" si="9"/>
        <v>11087407271.459999</v>
      </c>
      <c r="Q28" s="91">
        <f t="shared" si="10"/>
        <v>9360016418.7299995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196</v>
      </c>
      <c r="M29" s="241">
        <v>1138988000</v>
      </c>
      <c r="N29" s="241">
        <v>968139800</v>
      </c>
      <c r="O29" s="189">
        <f t="shared" si="8"/>
        <v>2800</v>
      </c>
      <c r="P29" s="90">
        <f t="shared" si="9"/>
        <v>15070481350</v>
      </c>
      <c r="Q29" s="91">
        <f t="shared" si="10"/>
        <v>12712104059.970001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313</v>
      </c>
      <c r="M30" s="241">
        <v>2763931000</v>
      </c>
      <c r="N30" s="241">
        <v>2349341350</v>
      </c>
      <c r="O30" s="189">
        <f t="shared" si="8"/>
        <v>2653</v>
      </c>
      <c r="P30" s="90">
        <f t="shared" si="9"/>
        <v>21129180617</v>
      </c>
      <c r="Q30" s="91">
        <f t="shared" si="10"/>
        <v>17853901041.850002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143</v>
      </c>
      <c r="M31" s="241">
        <v>1368420600</v>
      </c>
      <c r="N31" s="241">
        <v>1163157510</v>
      </c>
      <c r="O31" s="189">
        <f t="shared" si="8"/>
        <v>1472</v>
      </c>
      <c r="P31" s="90">
        <f t="shared" si="9"/>
        <v>10307808223</v>
      </c>
      <c r="Q31" s="91">
        <f t="shared" si="10"/>
        <v>8727227926.7900009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74</v>
      </c>
      <c r="M32" s="241">
        <v>675752000</v>
      </c>
      <c r="N32" s="241">
        <v>574389200</v>
      </c>
      <c r="O32" s="189">
        <f t="shared" si="8"/>
        <v>875</v>
      </c>
      <c r="P32" s="90">
        <f t="shared" si="9"/>
        <v>6751323111</v>
      </c>
      <c r="Q32" s="91">
        <f t="shared" si="10"/>
        <v>5697529733.0499992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100</v>
      </c>
      <c r="M33" s="241">
        <v>828974000</v>
      </c>
      <c r="N33" s="241">
        <v>704627900</v>
      </c>
      <c r="O33" s="189">
        <f t="shared" si="8"/>
        <v>2355</v>
      </c>
      <c r="P33" s="90">
        <f t="shared" si="9"/>
        <v>12134954713.549999</v>
      </c>
      <c r="Q33" s="91">
        <f t="shared" si="10"/>
        <v>10295451701.389999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22</v>
      </c>
      <c r="M34" s="241">
        <v>233816000</v>
      </c>
      <c r="N34" s="241">
        <v>198743600</v>
      </c>
      <c r="O34" s="189">
        <f t="shared" si="8"/>
        <v>2451</v>
      </c>
      <c r="P34" s="90">
        <f t="shared" si="9"/>
        <v>13644974881</v>
      </c>
      <c r="Q34" s="91">
        <f t="shared" si="10"/>
        <v>11597440918.75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58</v>
      </c>
      <c r="M35" s="241">
        <v>474210000</v>
      </c>
      <c r="N35" s="241">
        <v>403078500</v>
      </c>
      <c r="O35" s="189">
        <f t="shared" si="8"/>
        <v>2419</v>
      </c>
      <c r="P35" s="90">
        <f t="shared" si="9"/>
        <v>14880084521</v>
      </c>
      <c r="Q35" s="91">
        <f t="shared" si="10"/>
        <v>12622741826.860001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93</v>
      </c>
      <c r="M36" s="242">
        <v>883543000</v>
      </c>
      <c r="N36" s="242">
        <v>751011550</v>
      </c>
      <c r="O36" s="189">
        <f t="shared" si="8"/>
        <v>2543</v>
      </c>
      <c r="P36" s="90">
        <f t="shared" si="9"/>
        <v>19529730534.849998</v>
      </c>
      <c r="Q36" s="91">
        <f t="shared" si="10"/>
        <v>16447620398.299999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414</v>
      </c>
      <c r="M37" s="242">
        <v>3765049000</v>
      </c>
      <c r="N37" s="242">
        <v>3186916650</v>
      </c>
      <c r="O37" s="189">
        <f t="shared" si="8"/>
        <v>649</v>
      </c>
      <c r="P37" s="90">
        <f t="shared" si="9"/>
        <v>6523788178</v>
      </c>
      <c r="Q37" s="91">
        <f t="shared" si="10"/>
        <v>5427464105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296</v>
      </c>
      <c r="M38" s="242">
        <v>2788889000</v>
      </c>
      <c r="N38" s="242">
        <v>2370555650</v>
      </c>
      <c r="O38" s="189">
        <f t="shared" si="8"/>
        <v>412</v>
      </c>
      <c r="P38" s="90">
        <f t="shared" si="9"/>
        <v>3839767980</v>
      </c>
      <c r="Q38" s="91">
        <f t="shared" si="10"/>
        <v>3263802783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257</v>
      </c>
      <c r="M39" s="242">
        <v>1801879000</v>
      </c>
      <c r="N39" s="242">
        <v>1519800650</v>
      </c>
      <c r="O39" s="189">
        <f t="shared" si="8"/>
        <v>305</v>
      </c>
      <c r="P39" s="90">
        <f t="shared" si="9"/>
        <v>2252206000</v>
      </c>
      <c r="Q39" s="91">
        <f t="shared" si="10"/>
        <v>1902578600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3347</v>
      </c>
      <c r="M40" s="115">
        <f t="shared" si="12"/>
        <v>28430666193</v>
      </c>
      <c r="N40" s="115">
        <f t="shared" si="12"/>
        <v>24123433159</v>
      </c>
      <c r="O40" s="190">
        <f t="shared" si="12"/>
        <v>38171</v>
      </c>
      <c r="P40" s="190">
        <f t="shared" si="12"/>
        <v>253661872719.85999</v>
      </c>
      <c r="Q40" s="190">
        <f t="shared" si="12"/>
        <v>214098093464.03992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2" activePane="bottomRight" state="frozen"/>
      <selection pane="topRight" activeCell="C1" sqref="C1"/>
      <selection pane="bottomLeft" activeCell="A3" sqref="A3"/>
      <selection pane="bottomRight" activeCell="C39" sqref="C39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1479</v>
      </c>
      <c r="D34" s="50">
        <f t="shared" ref="D34:D41" si="18">C34/O34</f>
        <v>0.57104247104247108</v>
      </c>
      <c r="E34" s="43">
        <v>13331485000</v>
      </c>
      <c r="F34" s="44">
        <v>11331762250</v>
      </c>
      <c r="G34" s="42">
        <v>1111</v>
      </c>
      <c r="H34" s="50">
        <f t="shared" ref="H34:H41" si="19">G34/O34</f>
        <v>0.42895752895752898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2590</v>
      </c>
      <c r="P34" s="52">
        <f t="shared" ref="P34:P36" si="22">E34+I34+K34</f>
        <v>18085468000</v>
      </c>
      <c r="Q34" s="161">
        <f t="shared" ref="Q34:Q36" si="23">F34+J34+N34</f>
        <v>15372647800</v>
      </c>
    </row>
    <row r="35" spans="1:17" x14ac:dyDescent="0.25">
      <c r="A35" s="53">
        <v>2</v>
      </c>
      <c r="B35" s="54" t="s">
        <v>8</v>
      </c>
      <c r="C35" s="42">
        <v>146</v>
      </c>
      <c r="D35" s="50">
        <f t="shared" si="18"/>
        <v>0.76842105263157889</v>
      </c>
      <c r="E35" s="43">
        <v>2161852000</v>
      </c>
      <c r="F35" s="44">
        <v>1837574200</v>
      </c>
      <c r="G35" s="42">
        <v>44</v>
      </c>
      <c r="H35" s="50">
        <f t="shared" si="19"/>
        <v>0.23157894736842105</v>
      </c>
      <c r="I35" s="43">
        <v>177900000</v>
      </c>
      <c r="J35" s="44">
        <v>151215000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190</v>
      </c>
      <c r="P35" s="52">
        <f t="shared" si="22"/>
        <v>2339752000</v>
      </c>
      <c r="Q35" s="161">
        <f t="shared" si="23"/>
        <v>1988789200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79</v>
      </c>
      <c r="D37" s="50">
        <f t="shared" si="18"/>
        <v>0.94047619047619047</v>
      </c>
      <c r="E37" s="43">
        <v>1301853093</v>
      </c>
      <c r="F37" s="44">
        <v>1078594129</v>
      </c>
      <c r="G37" s="42">
        <v>5</v>
      </c>
      <c r="H37" s="50">
        <f t="shared" si="19"/>
        <v>5.9523809523809521E-2</v>
      </c>
      <c r="I37" s="43">
        <v>16500000</v>
      </c>
      <c r="J37" s="43">
        <v>14025000</v>
      </c>
      <c r="K37" s="45"/>
      <c r="L37" s="51">
        <f>K37/O37</f>
        <v>0</v>
      </c>
      <c r="M37" s="46"/>
      <c r="N37" s="47"/>
      <c r="O37" s="55">
        <f t="shared" si="21"/>
        <v>84</v>
      </c>
      <c r="P37" s="52">
        <f>E37+I37+M37</f>
        <v>1318353093</v>
      </c>
      <c r="Q37" s="161">
        <f>F37+J37+N37</f>
        <v>1092619129</v>
      </c>
    </row>
    <row r="38" spans="1:17" x14ac:dyDescent="0.25">
      <c r="A38" s="53">
        <v>5</v>
      </c>
      <c r="B38" s="54" t="s">
        <v>9</v>
      </c>
      <c r="C38" s="42">
        <v>8</v>
      </c>
      <c r="D38" s="50">
        <f t="shared" si="18"/>
        <v>0.88888888888888884</v>
      </c>
      <c r="E38" s="43">
        <v>140000000</v>
      </c>
      <c r="F38" s="44">
        <v>104347895</v>
      </c>
      <c r="G38" s="42">
        <v>1</v>
      </c>
      <c r="H38" s="50">
        <f t="shared" si="19"/>
        <v>0.1111111111111111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9</v>
      </c>
      <c r="P38" s="52">
        <f>E38+I38+M38</f>
        <v>145000000</v>
      </c>
      <c r="Q38" s="161">
        <f t="shared" ref="Q38:Q41" si="25">F38+J38+N38</f>
        <v>108597895</v>
      </c>
    </row>
    <row r="39" spans="1:17" x14ac:dyDescent="0.25">
      <c r="A39" s="53">
        <v>6</v>
      </c>
      <c r="B39" s="54" t="s">
        <v>7</v>
      </c>
      <c r="C39" s="42">
        <v>39</v>
      </c>
      <c r="D39" s="50">
        <f t="shared" si="18"/>
        <v>0.88636363636363635</v>
      </c>
      <c r="E39" s="43">
        <v>571435300</v>
      </c>
      <c r="F39" s="44">
        <v>485720005</v>
      </c>
      <c r="G39" s="42">
        <v>5</v>
      </c>
      <c r="H39" s="50">
        <f t="shared" si="19"/>
        <v>0.11363636363636363</v>
      </c>
      <c r="I39" s="43">
        <v>25000000</v>
      </c>
      <c r="J39" s="44">
        <v>21250000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44</v>
      </c>
      <c r="P39" s="52">
        <f>E39+I39+K39</f>
        <v>596435300</v>
      </c>
      <c r="Q39" s="161">
        <f t="shared" si="25"/>
        <v>506970005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340</v>
      </c>
      <c r="D41" s="73">
        <f t="shared" si="18"/>
        <v>0.79069767441860461</v>
      </c>
      <c r="E41" s="74">
        <v>5536200000</v>
      </c>
      <c r="F41" s="75">
        <v>4705770000</v>
      </c>
      <c r="G41" s="72">
        <v>90</v>
      </c>
      <c r="H41" s="73">
        <f t="shared" si="19"/>
        <v>0.20930232558139536</v>
      </c>
      <c r="I41" s="74">
        <v>409457800</v>
      </c>
      <c r="J41" s="75">
        <v>348039130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430</v>
      </c>
      <c r="P41" s="81">
        <f>E41+I41+K41</f>
        <v>5945657800</v>
      </c>
      <c r="Q41" s="162">
        <f t="shared" si="25"/>
        <v>5053809130</v>
      </c>
    </row>
    <row r="42" spans="1:17" ht="15.75" thickBot="1" x14ac:dyDescent="0.3">
      <c r="A42" s="252" t="s">
        <v>18</v>
      </c>
      <c r="B42" s="253"/>
      <c r="C42" s="237">
        <f>SUM(C34:C41)</f>
        <v>2091</v>
      </c>
      <c r="D42" s="127">
        <f>C42/O42</f>
        <v>0.62473857185539294</v>
      </c>
      <c r="E42" s="128">
        <f>SUM(E34:E41)</f>
        <v>23042825393</v>
      </c>
      <c r="F42" s="129">
        <f>SUM(F34:F41)</f>
        <v>19543768479</v>
      </c>
      <c r="G42" s="237">
        <f>SUM(G34:G41)</f>
        <v>1256</v>
      </c>
      <c r="H42" s="127">
        <f>G42/O42</f>
        <v>0.37526142814460711</v>
      </c>
      <c r="I42" s="130">
        <f>SUM(I34:I41)</f>
        <v>5387840800</v>
      </c>
      <c r="J42" s="131">
        <f>SUM(J34:J41)</f>
        <v>4579664680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3347</v>
      </c>
      <c r="P42" s="83">
        <f>E42+I42+M42</f>
        <v>28430666193</v>
      </c>
      <c r="Q42" s="163">
        <f>F42+J42+N42</f>
        <v>24123433159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Q37" sqref="Q37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102</v>
      </c>
      <c r="Q4" s="13">
        <v>729320000</v>
      </c>
      <c r="R4" s="13">
        <v>619922000</v>
      </c>
      <c r="S4" s="152"/>
      <c r="T4" s="12">
        <f>D4+J4+P4</f>
        <v>932</v>
      </c>
      <c r="U4" s="13">
        <f>E4+K4+Q4</f>
        <v>4646311677</v>
      </c>
      <c r="V4" s="13">
        <f>F4+L4+R4</f>
        <v>3949364925.5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380</v>
      </c>
      <c r="Q5" s="13">
        <v>3221393000</v>
      </c>
      <c r="R5" s="13">
        <v>2735328445</v>
      </c>
      <c r="S5" s="152"/>
      <c r="T5" s="12">
        <f t="shared" ref="T5:T10" si="0">D5+J5+P5</f>
        <v>1397</v>
      </c>
      <c r="U5" s="13">
        <f>E5+K5+Q5</f>
        <v>9061999332.4599991</v>
      </c>
      <c r="V5" s="13">
        <f>F5+L5+R5</f>
        <v>7686801086.289999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140</v>
      </c>
      <c r="Q6" s="13">
        <v>1204554000</v>
      </c>
      <c r="R6" s="13">
        <v>1023870900</v>
      </c>
      <c r="S6" s="152"/>
      <c r="T6" s="12">
        <f t="shared" si="0"/>
        <v>700</v>
      </c>
      <c r="U6" s="13">
        <f t="shared" ref="U6:U10" si="1">E6+K6+Q6</f>
        <v>5891074238</v>
      </c>
      <c r="V6" s="13">
        <f t="shared" ref="V6:V10" si="2">F6+L6+R6</f>
        <v>4991848702.0500002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1236</v>
      </c>
      <c r="Q7" s="13">
        <v>8257434693</v>
      </c>
      <c r="R7" s="13">
        <v>7000625989</v>
      </c>
      <c r="S7" s="152"/>
      <c r="T7" s="12">
        <f t="shared" si="0"/>
        <v>10996</v>
      </c>
      <c r="U7" s="13">
        <f t="shared" si="1"/>
        <v>53528450826.399994</v>
      </c>
      <c r="V7" s="13">
        <f t="shared" si="2"/>
        <v>45424193257.999969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440</v>
      </c>
      <c r="Q8" s="13">
        <v>5058042800</v>
      </c>
      <c r="R8" s="13">
        <v>4291127380</v>
      </c>
      <c r="S8" s="152"/>
      <c r="T8" s="12">
        <f t="shared" si="0"/>
        <v>1749</v>
      </c>
      <c r="U8" s="13">
        <f t="shared" si="1"/>
        <v>16957903402</v>
      </c>
      <c r="V8" s="13">
        <f t="shared" si="2"/>
        <v>14366772629.150002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154</v>
      </c>
      <c r="Q9" s="13">
        <v>1743234000</v>
      </c>
      <c r="R9" s="13">
        <v>1472748900</v>
      </c>
      <c r="S9" s="152"/>
      <c r="T9" s="12">
        <f t="shared" si="0"/>
        <v>663</v>
      </c>
      <c r="U9" s="13">
        <f t="shared" si="1"/>
        <v>4880209123</v>
      </c>
      <c r="V9" s="13">
        <f t="shared" si="2"/>
        <v>4134043002.5299997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29</v>
      </c>
      <c r="Q10" s="13">
        <v>268219000</v>
      </c>
      <c r="R10" s="13">
        <v>227986150</v>
      </c>
      <c r="S10" s="152"/>
      <c r="T10" s="12">
        <f t="shared" si="0"/>
        <v>138</v>
      </c>
      <c r="U10" s="13">
        <f t="shared" si="1"/>
        <v>878787975</v>
      </c>
      <c r="V10" s="13">
        <f t="shared" si="2"/>
        <v>746969778.39999998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543</v>
      </c>
      <c r="U11" s="13">
        <f t="shared" ref="U11:U20" si="4">E11+K11+Q12</f>
        <v>4534384043</v>
      </c>
      <c r="V11" s="13">
        <f t="shared" ref="V11:V20" si="5">F11+L11+R12</f>
        <v>3837765902.23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136</v>
      </c>
      <c r="Q12" s="13">
        <v>1362481000</v>
      </c>
      <c r="R12" s="13">
        <v>1153733850</v>
      </c>
      <c r="S12" s="152"/>
      <c r="T12" s="12">
        <f t="shared" si="3"/>
        <v>315</v>
      </c>
      <c r="U12" s="13">
        <f t="shared" si="4"/>
        <v>2124303393</v>
      </c>
      <c r="V12" s="13">
        <f t="shared" si="5"/>
        <v>1805657884.8499999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69</v>
      </c>
      <c r="Q13" s="13">
        <v>753338000</v>
      </c>
      <c r="R13" s="13">
        <v>640337300</v>
      </c>
      <c r="S13" s="152"/>
      <c r="T13" s="12">
        <f t="shared" si="3"/>
        <v>633</v>
      </c>
      <c r="U13" s="13">
        <f t="shared" si="4"/>
        <v>5540322494</v>
      </c>
      <c r="V13" s="13">
        <f t="shared" si="5"/>
        <v>4687731414.29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139</v>
      </c>
      <c r="Q14" s="13">
        <v>1502702700</v>
      </c>
      <c r="R14" s="13">
        <v>1277297295</v>
      </c>
      <c r="S14" s="152"/>
      <c r="T14" s="12">
        <f t="shared" si="3"/>
        <v>207</v>
      </c>
      <c r="U14" s="13">
        <f t="shared" si="4"/>
        <v>1753561742</v>
      </c>
      <c r="V14" s="13">
        <f t="shared" si="5"/>
        <v>1488802480.7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70</v>
      </c>
      <c r="Q15" s="13">
        <v>691107000</v>
      </c>
      <c r="R15" s="13">
        <v>587440950</v>
      </c>
      <c r="S15" s="152"/>
      <c r="T15" s="12">
        <f t="shared" si="3"/>
        <v>147</v>
      </c>
      <c r="U15" s="13">
        <f t="shared" si="4"/>
        <v>1388931132</v>
      </c>
      <c r="V15" s="13">
        <f t="shared" si="5"/>
        <v>1166721862.3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37</v>
      </c>
      <c r="Q16" s="13">
        <v>383918000</v>
      </c>
      <c r="R16" s="13">
        <v>326330300</v>
      </c>
      <c r="S16" s="152"/>
      <c r="T16" s="12">
        <f t="shared" si="3"/>
        <v>104</v>
      </c>
      <c r="U16" s="13">
        <f t="shared" si="4"/>
        <v>883748268</v>
      </c>
      <c r="V16" s="13">
        <f t="shared" si="5"/>
        <v>751186027.79999995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41</v>
      </c>
      <c r="Q17" s="13">
        <v>483862000</v>
      </c>
      <c r="R17" s="13">
        <v>411282700</v>
      </c>
      <c r="S17" s="152"/>
      <c r="T17" s="12">
        <f>D17+J17+P18</f>
        <v>2000</v>
      </c>
      <c r="U17" s="13">
        <f t="shared" si="4"/>
        <v>11564797985</v>
      </c>
      <c r="V17" s="13">
        <f t="shared" si="5"/>
        <v>9823855307.5099983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362</v>
      </c>
      <c r="Q18" s="13">
        <v>2666905000</v>
      </c>
      <c r="R18" s="13">
        <v>2266869250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24333</v>
      </c>
      <c r="U22" s="109">
        <f>SUM(U4:U20)</f>
        <v>144442433073.85999</v>
      </c>
      <c r="V22" s="109">
        <f>SUM(V4:V20)</f>
        <v>122533682503.58995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3347</v>
      </c>
      <c r="Q23" s="109">
        <f>SUM(Q4:Q22)</f>
        <v>28430666193</v>
      </c>
      <c r="R23" s="109">
        <f>SUM(R4:R22)</f>
        <v>24123433159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2191</v>
      </c>
      <c r="C3" s="2">
        <v>17729050600</v>
      </c>
      <c r="D3" s="2">
        <v>15053521510</v>
      </c>
    </row>
    <row r="4" spans="1:4" x14ac:dyDescent="0.25">
      <c r="A4" s="1" t="s">
        <v>78</v>
      </c>
      <c r="B4" s="1">
        <v>1156</v>
      </c>
      <c r="C4" s="2">
        <v>10701615593</v>
      </c>
      <c r="D4" s="2">
        <v>9069911649</v>
      </c>
    </row>
    <row r="5" spans="1:4" x14ac:dyDescent="0.25">
      <c r="A5" s="141" t="s">
        <v>18</v>
      </c>
      <c r="B5" s="140">
        <f>SUM(B3:B4)</f>
        <v>3347</v>
      </c>
      <c r="C5" s="142">
        <f>SUM(C3:C4)</f>
        <v>28430666193</v>
      </c>
      <c r="D5" s="142">
        <f>SUM(D3:D4)</f>
        <v>24123433159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2023-06-16T07:42:24Z</dcterms:modified>
</cp:coreProperties>
</file>